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o-3/Desktop/CA. 2024/"/>
    </mc:Choice>
  </mc:AlternateContent>
  <xr:revisionPtr revIDLastSave="0" documentId="8_{D22E40C7-6C26-CF4B-B527-441314BB75C4}" xr6:coauthVersionLast="47" xr6:coauthVersionMax="47" xr10:uidLastSave="{00000000-0000-0000-0000-000000000000}"/>
  <bookViews>
    <workbookView xWindow="0" yWindow="500" windowWidth="38520" windowHeight="22940" xr2:uid="{00000000-000D-0000-FFFF-FFFF00000000}"/>
  </bookViews>
  <sheets>
    <sheet name="Feuil1" sheetId="1" r:id="rId1"/>
    <sheet name="Feuil2" sheetId="2" r:id="rId2"/>
  </sheets>
  <externalReferences>
    <externalReference r:id="rId3"/>
    <externalReference r:id="rId4"/>
    <externalReference r:id="rId5"/>
  </externalReferences>
  <definedNames>
    <definedName name="_xlnm.Print_Area" localSheetId="0">Feuil1!$A$1:$H$29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26" i="1" l="1"/>
  <c r="G26" i="1" s="1"/>
  <c r="G8" i="1"/>
  <c r="F8" i="1"/>
  <c r="E27" i="1"/>
  <c r="E26" i="1"/>
  <c r="F26" i="1" s="1"/>
  <c r="E25" i="1"/>
  <c r="E24" i="1"/>
  <c r="E23" i="1"/>
  <c r="E22" i="1"/>
  <c r="E19" i="1"/>
  <c r="E18" i="1"/>
  <c r="E17" i="1"/>
  <c r="E16" i="1"/>
  <c r="E15" i="1"/>
  <c r="E14" i="1"/>
  <c r="E13" i="1"/>
  <c r="E12" i="1"/>
  <c r="E11" i="1"/>
  <c r="E10" i="1"/>
  <c r="E4" i="1"/>
  <c r="G7" i="1" l="1"/>
  <c r="F7" i="1"/>
  <c r="F14" i="1" l="1"/>
  <c r="G14" i="1" s="1"/>
  <c r="D11" i="1"/>
  <c r="D10" i="1"/>
  <c r="D27" i="1"/>
  <c r="D25" i="1"/>
  <c r="D24" i="1"/>
  <c r="D23" i="1"/>
  <c r="D22" i="1"/>
  <c r="D19" i="1"/>
  <c r="D18" i="1"/>
  <c r="D17" i="1"/>
  <c r="D16" i="1"/>
  <c r="D14" i="1"/>
  <c r="D13" i="1"/>
  <c r="D12" i="1"/>
  <c r="D21" i="1"/>
  <c r="D15" i="1"/>
  <c r="C6" i="1" l="1"/>
  <c r="D6" i="1" s="1"/>
  <c r="C5" i="1"/>
  <c r="D5" i="1" s="1"/>
  <c r="D34" i="1" l="1"/>
  <c r="D36" i="1" s="1"/>
  <c r="C34" i="1"/>
  <c r="C36" i="1" s="1"/>
  <c r="G6" i="1" l="1"/>
  <c r="G5" i="1"/>
  <c r="D4" i="1"/>
  <c r="G4" i="1" s="1"/>
  <c r="H5" i="1" l="1"/>
  <c r="F18" i="1" l="1"/>
  <c r="G18" i="1" s="1"/>
  <c r="M18" i="1"/>
  <c r="L18" i="1" l="1"/>
  <c r="N18" i="1" s="1"/>
  <c r="H17" i="1" l="1"/>
  <c r="F23" i="1"/>
  <c r="G23" i="1" s="1"/>
  <c r="K23" i="1"/>
  <c r="H27" i="1" l="1"/>
  <c r="H26" i="1"/>
  <c r="H25" i="1"/>
  <c r="H24" i="1"/>
  <c r="H22" i="1"/>
  <c r="H19" i="1"/>
  <c r="J4" i="1"/>
  <c r="H12" i="1"/>
  <c r="H11" i="1"/>
  <c r="H10" i="1"/>
  <c r="H13" i="1" l="1"/>
  <c r="H6" i="1"/>
  <c r="H15" i="1" l="1"/>
  <c r="F17" i="1"/>
  <c r="G17" i="1" s="1"/>
  <c r="F27" i="1" l="1"/>
  <c r="G27" i="1" s="1"/>
  <c r="F10" i="1" l="1"/>
  <c r="G10" i="1" s="1"/>
  <c r="F11" i="1"/>
  <c r="G11" i="1" s="1"/>
  <c r="F12" i="1"/>
  <c r="G12" i="1" s="1"/>
  <c r="F13" i="1"/>
  <c r="G13" i="1" s="1"/>
  <c r="F15" i="1"/>
  <c r="G15" i="1" s="1"/>
  <c r="F19" i="1"/>
  <c r="G19" i="1" s="1"/>
  <c r="F22" i="1"/>
  <c r="G22" i="1" s="1"/>
  <c r="F24" i="1"/>
  <c r="G24" i="1" s="1"/>
  <c r="F25" i="1"/>
  <c r="G25" i="1" s="1"/>
  <c r="F5" i="1" l="1"/>
  <c r="F6" i="1" l="1"/>
  <c r="H16" i="1" l="1"/>
  <c r="F16" i="1"/>
  <c r="G16" i="1" s="1"/>
  <c r="C32" i="1" l="1"/>
  <c r="C33" i="1" s="1"/>
  <c r="H21" i="1"/>
  <c r="F21" i="1"/>
  <c r="G21" i="1" s="1"/>
  <c r="C4" i="1" l="1"/>
  <c r="F4" i="1" s="1"/>
  <c r="H8" i="1"/>
  <c r="H4" i="1" l="1"/>
</calcChain>
</file>

<file path=xl/sharedStrings.xml><?xml version="1.0" encoding="utf-8"?>
<sst xmlns="http://schemas.openxmlformats.org/spreadsheetml/2006/main" count="35" uniqueCount="35">
  <si>
    <t>périmètre constant*</t>
  </si>
  <si>
    <t xml:space="preserve">Sectoriel, motorisation pour vannes et compresseurs d’air </t>
  </si>
  <si>
    <t>Aello, matériels de piscines</t>
  </si>
  <si>
    <t>Axelair, matériels et accessoires de ventilation</t>
  </si>
  <si>
    <t>FGinox, raccords, brides, vannes et accessoires en inox</t>
  </si>
  <si>
    <t>Autres structures</t>
  </si>
  <si>
    <t>Détail par secteur d'activité :</t>
  </si>
  <si>
    <t>1er trimestre</t>
  </si>
  <si>
    <t>Pbtub</t>
  </si>
  <si>
    <t>Syveco, international</t>
  </si>
  <si>
    <t>Isocel, fourniture de composants aux intégrateurs</t>
  </si>
  <si>
    <t>En milliers d’euros</t>
  </si>
  <si>
    <t>Variation 2021</t>
  </si>
  <si>
    <t>/2019</t>
  </si>
  <si>
    <t>Non disponible **</t>
  </si>
  <si>
    <t>Non disponible *</t>
  </si>
  <si>
    <t xml:space="preserve">Thermacome </t>
  </si>
  <si>
    <t xml:space="preserve">Distrilabo, mesure et contrôle </t>
  </si>
  <si>
    <t>2e trimestre</t>
  </si>
  <si>
    <t>3e trimestre</t>
  </si>
  <si>
    <t>Jetly, pompes, réservoirs et stations de relevage</t>
  </si>
  <si>
    <t>Sferaco, robinetterie, compteurs et raccords</t>
  </si>
  <si>
    <t>2024 périmètre constant</t>
  </si>
  <si>
    <t>Variation 2024/2023</t>
  </si>
  <si>
    <t>Variation 2024/2023 périmètre constant*</t>
  </si>
  <si>
    <t>Mecafer et Domac, compresseurs d'air, groupes électrogènes, stations d'énergie, panneaux solaires, postes à souder et nettoyeurs haute pression</t>
  </si>
  <si>
    <t xml:space="preserve">Odrea, pompes, plomberie technique et robinetterie sanitaire </t>
  </si>
  <si>
    <t>DPI, canalisations plastique pour les réseaux humides et secs</t>
  </si>
  <si>
    <t xml:space="preserve">Sodeco valves*, robinetterie industrielle </t>
  </si>
  <si>
    <t>Thermador, matériels pour le chauffage central, le solaire et l'eau sanitaire</t>
  </si>
  <si>
    <t>4e trimestre</t>
  </si>
  <si>
    <t>Total au 31 décembre - selon IFRS 15</t>
  </si>
  <si>
    <t>* CA 2024 : avec l'acquisition de Compteur-energie.com, OTMetric et MyMeterInfo fusionnées dans Alto Metering par Thermador Groupe le 31 juillet 2024, son chiffre d'affaires est consolidé depuis le 1er août 2024 et avec l'acquisition du fonds de commerce de Vena Contracta par Sodeco Valves le 9 août 2024, son chiffre d'affaires est consolidé depuis le 10 août 2024.</t>
  </si>
  <si>
    <t>Alto Metering* systèmes de télérelève, compteurs électriques, eau, gaz, fioul et énergie</t>
  </si>
  <si>
    <t>Surfaces chauffantes-rafraîchissantes et systèmes de canalisation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</si>
</sst>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0.0%"/>
  </numFmts>
  <fonts count="6"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Times New Roman"/>
      <family val="1"/>
    </font>
    <font>
      <b/>
      <sz val="10"/>
      <color theme="1"/>
      <name val="Calibri"/>
      <family val="2"/>
      <scheme val="minor"/>
    </font>
    <font>
      <sz val="10"/>
      <name val="Calibri"/>
      <family val="2"/>
      <scheme val="minor"/>
    </font>
  </fonts>
  <fills count="2">
    <fill>
      <patternFill patternType="none"/>
    </fill>
    <fill>
      <patternFill patternType="gray125"/>
    </fill>
  </fills>
  <borders count="51">
    <border>
      <left/>
      <right/>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rgb="FF000000"/>
      </left>
      <right style="medium">
        <color rgb="FF000000"/>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ck">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rgb="FF000000"/>
      </left>
      <right/>
      <top style="medium">
        <color rgb="FF000000"/>
      </top>
      <bottom/>
      <diagonal/>
    </border>
    <border>
      <left style="thick">
        <color rgb="FF000000"/>
      </left>
      <right/>
      <top/>
      <bottom/>
      <diagonal/>
    </border>
    <border>
      <left style="thick">
        <color rgb="FF000000"/>
      </left>
      <right/>
      <top/>
      <bottom style="medium">
        <color indexed="64"/>
      </bottom>
      <diagonal/>
    </border>
    <border>
      <left style="thick">
        <color rgb="FF000000"/>
      </left>
      <right/>
      <top style="medium">
        <color indexed="64"/>
      </top>
      <bottom style="medium">
        <color indexed="64"/>
      </bottom>
      <diagonal/>
    </border>
    <border>
      <left style="thick">
        <color rgb="FF000000"/>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9">
    <xf numFmtId="0" fontId="0" fillId="0" borderId="0" xfId="0"/>
    <xf numFmtId="165" fontId="0" fillId="0" borderId="0" xfId="0" applyNumberFormat="1"/>
    <xf numFmtId="10" fontId="0" fillId="0" borderId="0" xfId="2" applyNumberFormat="1" applyFont="1"/>
    <xf numFmtId="0" fontId="3" fillId="0" borderId="0" xfId="0" applyFont="1" applyAlignment="1">
      <alignment horizontal="left" vertical="center" wrapText="1"/>
    </xf>
    <xf numFmtId="166" fontId="2" fillId="0" borderId="7" xfId="2" applyNumberFormat="1"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10" xfId="0" applyFont="1" applyBorder="1" applyAlignment="1">
      <alignment horizontal="left" vertical="center" wrapText="1"/>
    </xf>
    <xf numFmtId="165" fontId="2" fillId="0" borderId="8" xfId="1" applyNumberFormat="1" applyFont="1" applyFill="1" applyBorder="1" applyAlignment="1">
      <alignment horizontal="center" vertical="center" wrapText="1"/>
    </xf>
    <xf numFmtId="165" fontId="2" fillId="0" borderId="8" xfId="1" applyNumberFormat="1" applyFont="1" applyFill="1" applyBorder="1" applyAlignment="1">
      <alignment horizontal="left" vertical="center" wrapText="1"/>
    </xf>
    <xf numFmtId="166" fontId="2" fillId="0" borderId="23" xfId="2" applyNumberFormat="1" applyFont="1" applyFill="1" applyBorder="1" applyAlignment="1">
      <alignment horizontal="right" vertical="center" wrapText="1"/>
    </xf>
    <xf numFmtId="166" fontId="2" fillId="0" borderId="8" xfId="2" applyNumberFormat="1" applyFont="1" applyFill="1" applyBorder="1" applyAlignment="1">
      <alignment vertical="center" wrapText="1"/>
    </xf>
    <xf numFmtId="166" fontId="2" fillId="0" borderId="8" xfId="2" applyNumberFormat="1" applyFont="1" applyFill="1" applyBorder="1" applyAlignment="1">
      <alignment horizontal="right" vertical="center" wrapText="1"/>
    </xf>
    <xf numFmtId="166" fontId="2" fillId="0" borderId="21" xfId="2" applyNumberFormat="1" applyFont="1" applyBorder="1" applyAlignment="1">
      <alignment horizontal="right" vertical="center" wrapText="1"/>
    </xf>
    <xf numFmtId="165" fontId="5" fillId="0" borderId="21" xfId="1" applyNumberFormat="1"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166" fontId="4" fillId="0" borderId="35" xfId="2" applyNumberFormat="1" applyFont="1" applyBorder="1" applyAlignment="1">
      <alignment horizontal="center" vertical="center" wrapText="1"/>
    </xf>
    <xf numFmtId="166" fontId="2" fillId="0" borderId="20" xfId="2" applyNumberFormat="1" applyFont="1" applyBorder="1" applyAlignment="1">
      <alignment horizontal="center" vertical="center" wrapText="1"/>
    </xf>
    <xf numFmtId="166" fontId="1" fillId="0" borderId="36" xfId="2" applyNumberFormat="1" applyFont="1" applyBorder="1" applyAlignment="1">
      <alignment vertical="center" wrapText="1"/>
    </xf>
    <xf numFmtId="166" fontId="0" fillId="0" borderId="9" xfId="2" applyNumberFormat="1" applyFont="1" applyBorder="1" applyAlignment="1">
      <alignment horizontal="center" vertical="center" wrapText="1"/>
    </xf>
    <xf numFmtId="166" fontId="1" fillId="0" borderId="32" xfId="2" applyNumberFormat="1" applyFont="1" applyBorder="1" applyAlignment="1">
      <alignment horizontal="right" vertical="center" wrapText="1"/>
    </xf>
    <xf numFmtId="166" fontId="2" fillId="0" borderId="37" xfId="2" applyNumberFormat="1" applyFont="1" applyBorder="1" applyAlignment="1">
      <alignment horizontal="center" vertical="center" wrapText="1"/>
    </xf>
    <xf numFmtId="165" fontId="0" fillId="0" borderId="0" xfId="1" applyNumberFormat="1" applyFont="1"/>
    <xf numFmtId="166" fontId="1" fillId="0" borderId="13" xfId="2" applyNumberFormat="1" applyFont="1" applyBorder="1" applyAlignment="1">
      <alignment vertical="center" wrapText="1"/>
    </xf>
    <xf numFmtId="165" fontId="4" fillId="0" borderId="12" xfId="0" applyNumberFormat="1" applyFont="1" applyBorder="1" applyAlignment="1">
      <alignment horizontal="center" vertical="center" wrapText="1"/>
    </xf>
    <xf numFmtId="166" fontId="4" fillId="0" borderId="12" xfId="2" applyNumberFormat="1" applyFont="1" applyFill="1" applyBorder="1" applyAlignment="1">
      <alignment horizontal="center" vertical="center" wrapText="1"/>
    </xf>
    <xf numFmtId="166" fontId="1" fillId="0" borderId="38" xfId="2" applyNumberFormat="1" applyFont="1" applyFill="1" applyBorder="1" applyAlignment="1">
      <alignment vertical="center" wrapText="1"/>
    </xf>
    <xf numFmtId="166" fontId="1" fillId="0" borderId="38" xfId="2" applyNumberFormat="1" applyFont="1" applyBorder="1" applyAlignment="1">
      <alignment vertical="center" wrapText="1"/>
    </xf>
    <xf numFmtId="166" fontId="2" fillId="0" borderId="39" xfId="2" applyNumberFormat="1" applyFont="1" applyBorder="1" applyAlignment="1">
      <alignment horizontal="center" vertical="center" wrapText="1"/>
    </xf>
    <xf numFmtId="166" fontId="2" fillId="0" borderId="5" xfId="2" applyNumberFormat="1" applyFont="1" applyFill="1" applyBorder="1" applyAlignment="1">
      <alignment horizontal="center" vertical="center" wrapText="1"/>
    </xf>
    <xf numFmtId="165" fontId="2" fillId="0" borderId="19" xfId="1" applyNumberFormat="1" applyFont="1" applyFill="1" applyBorder="1" applyAlignment="1">
      <alignment horizontal="left" vertical="center" wrapText="1"/>
    </xf>
    <xf numFmtId="166" fontId="2" fillId="0" borderId="5" xfId="2" applyNumberFormat="1" applyFont="1" applyBorder="1" applyAlignment="1">
      <alignment horizontal="center" vertical="center" wrapText="1"/>
    </xf>
    <xf numFmtId="166" fontId="2" fillId="0" borderId="7" xfId="2" applyNumberFormat="1" applyFont="1" applyBorder="1" applyAlignment="1">
      <alignment horizontal="center" vertical="center" wrapText="1"/>
    </xf>
    <xf numFmtId="166" fontId="2" fillId="0" borderId="6" xfId="2" applyNumberFormat="1" applyFont="1" applyBorder="1" applyAlignment="1">
      <alignment horizontal="center" vertical="center" wrapText="1"/>
    </xf>
    <xf numFmtId="166" fontId="4" fillId="0" borderId="12" xfId="2" applyNumberFormat="1" applyFont="1" applyBorder="1" applyAlignment="1">
      <alignment horizontal="center" vertical="center" wrapText="1"/>
    </xf>
    <xf numFmtId="165" fontId="2" fillId="0" borderId="11" xfId="1" applyNumberFormat="1" applyFont="1" applyFill="1" applyBorder="1" applyAlignment="1">
      <alignment horizontal="left" vertical="center" wrapText="1"/>
    </xf>
    <xf numFmtId="166" fontId="2" fillId="0" borderId="45" xfId="2" applyNumberFormat="1" applyFont="1" applyFill="1" applyBorder="1" applyAlignment="1">
      <alignment horizontal="right" vertical="center" wrapText="1"/>
    </xf>
    <xf numFmtId="165" fontId="2" fillId="0" borderId="5" xfId="1" applyNumberFormat="1" applyFont="1" applyFill="1" applyBorder="1" applyAlignment="1">
      <alignment horizontal="center" vertical="center" wrapText="1"/>
    </xf>
    <xf numFmtId="165" fontId="2" fillId="0" borderId="7" xfId="1" applyNumberFormat="1" applyFont="1" applyFill="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47" xfId="1" applyNumberFormat="1" applyFont="1" applyFill="1" applyBorder="1" applyAlignment="1">
      <alignment horizontal="center" vertical="center" wrapText="1"/>
    </xf>
    <xf numFmtId="165" fontId="2" fillId="0" borderId="47" xfId="1" applyNumberFormat="1" applyFont="1" applyFill="1" applyBorder="1" applyAlignment="1">
      <alignment horizontal="left" vertical="center" wrapText="1"/>
    </xf>
    <xf numFmtId="166" fontId="2" fillId="0" borderId="22" xfId="2" applyNumberFormat="1" applyFont="1" applyFill="1" applyBorder="1" applyAlignment="1">
      <alignment horizontal="right" vertical="center" wrapText="1"/>
    </xf>
    <xf numFmtId="0" fontId="2" fillId="0" borderId="25"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6" xfId="0" applyFont="1" applyBorder="1" applyAlignment="1">
      <alignment horizontal="left" vertical="center" wrapText="1"/>
    </xf>
    <xf numFmtId="0" fontId="2" fillId="0" borderId="22" xfId="0" applyFont="1" applyBorder="1" applyAlignment="1">
      <alignment horizontal="left" vertical="center" wrapText="1"/>
    </xf>
    <xf numFmtId="0" fontId="2" fillId="0" borderId="30" xfId="0" applyFont="1" applyBorder="1" applyAlignment="1">
      <alignment horizontal="left" vertical="center" wrapText="1"/>
    </xf>
    <xf numFmtId="0" fontId="0" fillId="0" borderId="31" xfId="0" applyBorder="1" applyAlignment="1">
      <alignment horizontal="left" vertical="center" wrapText="1"/>
    </xf>
    <xf numFmtId="0" fontId="2" fillId="0" borderId="0" xfId="0" applyFont="1" applyAlignment="1">
      <alignment horizontal="left" vertical="center" wrapText="1"/>
    </xf>
    <xf numFmtId="0" fontId="0" fillId="0" borderId="0" xfId="0" applyAlignment="1">
      <alignment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50" xfId="0" applyFont="1" applyBorder="1" applyAlignment="1">
      <alignment horizontal="left" vertical="center" wrapText="1"/>
    </xf>
    <xf numFmtId="0" fontId="0" fillId="0" borderId="50" xfId="0" applyBorder="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40" xfId="0" applyFont="1" applyBorder="1" applyAlignment="1">
      <alignment horizontal="left" vertical="center" wrapTex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2" fillId="0" borderId="2" xfId="0" applyFont="1" applyBorder="1" applyAlignment="1">
      <alignment horizontal="left" vertical="center" wrapText="1"/>
    </xf>
    <xf numFmtId="0" fontId="2" fillId="0" borderId="42" xfId="0" applyFont="1" applyBorder="1" applyAlignment="1">
      <alignment horizontal="left" vertical="center" wrapText="1"/>
    </xf>
    <xf numFmtId="0" fontId="2" fillId="0" borderId="14" xfId="0" applyFont="1" applyBorder="1" applyAlignment="1">
      <alignment horizontal="left" vertical="center" wrapText="1"/>
    </xf>
    <xf numFmtId="0" fontId="4" fillId="0" borderId="43" xfId="0" applyFont="1" applyBorder="1" applyAlignment="1">
      <alignment horizontal="left" vertical="center" wrapText="1"/>
    </xf>
    <xf numFmtId="0" fontId="4" fillId="0" borderId="29"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2" fillId="0" borderId="46" xfId="0" applyFont="1" applyBorder="1" applyAlignment="1">
      <alignment horizontal="left" vertical="center" wrapText="1"/>
    </xf>
    <xf numFmtId="0" fontId="0" fillId="0" borderId="22" xfId="0"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44"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41" xfId="0" quotePrefix="1" applyFont="1" applyBorder="1" applyAlignment="1">
      <alignment horizontal="left" vertical="center" wrapText="1"/>
    </xf>
  </cellXfs>
  <cellStyles count="4">
    <cellStyle name="Milliers" xfId="1" builtinId="3"/>
    <cellStyle name="Milliers 2" xfId="3" xr:uid="{00000000-0005-0000-0000-000001000000}"/>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Finance/CA-Resultat%20groupe/2024/06/Chiffres%20d'affaires/CA%20publication/CA%20NET%20publication%2006%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CA-Resultat%20groupe/2021/06/Chiffres%20d'affaires/CA%20net/Publication/CA%20NET%20publication%2006%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Finance/CA-Resultat%20groupe/2023/12/Chiffre%20d'affaires/CA%20publication/CA%20NET%20publication%2012%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s>
    <sheetDataSet>
      <sheetData sheetId="0">
        <row r="5">
          <cell r="C5">
            <v>141190</v>
          </cell>
        </row>
        <row r="6">
          <cell r="C6">
            <v>130344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CALCUL VARIATIONS 2019"/>
    </sheetNames>
    <sheetDataSet>
      <sheetData sheetId="0">
        <row r="4">
          <cell r="C4">
            <v>262749</v>
          </cell>
        </row>
      </sheetData>
      <sheetData sheetId="1">
        <row r="15">
          <cell r="B15">
            <v>0.3112615334200366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sheetName val="contrôle publication 09"/>
      <sheetName val="dpi"/>
      <sheetName val="2022"/>
    </sheetNames>
    <sheetDataSet>
      <sheetData sheetId="0">
        <row r="10">
          <cell r="C10">
            <v>34164</v>
          </cell>
        </row>
        <row r="11">
          <cell r="C11">
            <v>71395</v>
          </cell>
        </row>
        <row r="12">
          <cell r="C12">
            <v>9711</v>
          </cell>
        </row>
        <row r="13">
          <cell r="C13">
            <v>19103</v>
          </cell>
        </row>
        <row r="14">
          <cell r="C14">
            <v>41950</v>
          </cell>
        </row>
        <row r="15">
          <cell r="C15">
            <v>62467</v>
          </cell>
        </row>
        <row r="16">
          <cell r="C16">
            <v>96729</v>
          </cell>
        </row>
        <row r="17">
          <cell r="C17">
            <v>26367</v>
          </cell>
        </row>
        <row r="18">
          <cell r="C18">
            <v>19687</v>
          </cell>
        </row>
        <row r="19">
          <cell r="C19">
            <v>7226</v>
          </cell>
        </row>
        <row r="22">
          <cell r="C22">
            <v>29492</v>
          </cell>
        </row>
        <row r="23">
          <cell r="C23">
            <v>6728</v>
          </cell>
        </row>
        <row r="24">
          <cell r="C24">
            <v>16583</v>
          </cell>
        </row>
        <row r="25">
          <cell r="C25">
            <v>34742</v>
          </cell>
        </row>
        <row r="26">
          <cell r="C26">
            <v>25167</v>
          </cell>
        </row>
        <row r="27">
          <cell r="C27">
            <v>391</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abSelected="1" zoomScale="130" zoomScaleNormal="130" workbookViewId="0">
      <selection activeCell="R46" sqref="R46"/>
    </sheetView>
  </sheetViews>
  <sheetFormatPr baseColWidth="10" defaultRowHeight="15" x14ac:dyDescent="0.2"/>
  <cols>
    <col min="1" max="1" width="36.5" bestFit="1" customWidth="1"/>
    <col min="2" max="2" width="36.5" customWidth="1"/>
    <col min="3" max="3" width="11.6640625" bestFit="1" customWidth="1"/>
    <col min="4" max="4" width="11.6640625" customWidth="1"/>
    <col min="5" max="5" width="13.5" bestFit="1" customWidth="1"/>
    <col min="7" max="7" width="11.5"/>
    <col min="8" max="9" width="0" hidden="1" customWidth="1"/>
    <col min="10" max="10" width="11.5" hidden="1" customWidth="1"/>
    <col min="11" max="12" width="0" hidden="1" customWidth="1"/>
    <col min="13" max="13" width="11.5" hidden="1" customWidth="1"/>
    <col min="14" max="16" width="0" hidden="1" customWidth="1"/>
  </cols>
  <sheetData>
    <row r="1" spans="1:18" ht="30" x14ac:dyDescent="0.2">
      <c r="A1" s="60" t="s">
        <v>11</v>
      </c>
      <c r="B1" s="61"/>
      <c r="C1" s="72">
        <v>2024</v>
      </c>
      <c r="D1" s="72" t="s">
        <v>22</v>
      </c>
      <c r="E1" s="72">
        <v>2023</v>
      </c>
      <c r="F1" s="57" t="s">
        <v>23</v>
      </c>
      <c r="G1" s="57" t="s">
        <v>24</v>
      </c>
      <c r="H1" s="14" t="s">
        <v>12</v>
      </c>
    </row>
    <row r="2" spans="1:18" ht="30" x14ac:dyDescent="0.2">
      <c r="A2" s="62"/>
      <c r="B2" s="63"/>
      <c r="C2" s="73"/>
      <c r="D2" s="73"/>
      <c r="E2" s="73"/>
      <c r="F2" s="58"/>
      <c r="G2" s="58"/>
      <c r="H2" s="15" t="s">
        <v>0</v>
      </c>
    </row>
    <row r="3" spans="1:18" ht="16" thickBot="1" x14ac:dyDescent="0.25">
      <c r="A3" s="64"/>
      <c r="B3" s="65"/>
      <c r="C3" s="74"/>
      <c r="D3" s="74"/>
      <c r="E3" s="74"/>
      <c r="F3" s="59"/>
      <c r="G3" s="59"/>
      <c r="H3" s="16" t="s">
        <v>13</v>
      </c>
    </row>
    <row r="4" spans="1:18" ht="16" thickBot="1" x14ac:dyDescent="0.25">
      <c r="A4" s="66" t="s">
        <v>31</v>
      </c>
      <c r="B4" s="67"/>
      <c r="C4" s="25">
        <f>SUM(C5:C8)</f>
        <v>503885</v>
      </c>
      <c r="D4" s="25">
        <f>SUM(D5:D8)</f>
        <v>502516</v>
      </c>
      <c r="E4" s="25">
        <f>+E5+E6+E7+E8</f>
        <v>580950</v>
      </c>
      <c r="F4" s="26">
        <f>+C4/E4-1</f>
        <v>-0.13265341251398566</v>
      </c>
      <c r="G4" s="35">
        <f>D4/E4-1</f>
        <v>-0.13500989758154747</v>
      </c>
      <c r="H4" s="17" t="e">
        <f>+((#REF!-#REF!-#REF!)/282463)-1</f>
        <v>#REF!</v>
      </c>
      <c r="J4" s="1">
        <f>SUM(J10:J27)</f>
        <v>282463</v>
      </c>
      <c r="Q4" s="1"/>
    </row>
    <row r="5" spans="1:18" x14ac:dyDescent="0.2">
      <c r="A5" s="75" t="s">
        <v>7</v>
      </c>
      <c r="B5" s="76"/>
      <c r="C5" s="38">
        <f>+[1]Feuil1!$C$5</f>
        <v>141190</v>
      </c>
      <c r="D5" s="39">
        <f>+C5</f>
        <v>141190</v>
      </c>
      <c r="E5" s="38">
        <v>170513</v>
      </c>
      <c r="F5" s="30">
        <f>+C5/E5-1</f>
        <v>-0.17196929266390248</v>
      </c>
      <c r="G5" s="32">
        <f>+D5/E5-1</f>
        <v>-0.17196929266390248</v>
      </c>
      <c r="H5" s="18" t="e">
        <f>+((#REF!-1720)/93048)-1</f>
        <v>#REF!</v>
      </c>
      <c r="Q5" s="1"/>
      <c r="R5" s="1"/>
    </row>
    <row r="6" spans="1:18" x14ac:dyDescent="0.2">
      <c r="A6" s="62" t="s">
        <v>18</v>
      </c>
      <c r="B6" s="77"/>
      <c r="C6" s="40">
        <f>+[1]Feuil1!$C$6</f>
        <v>130344</v>
      </c>
      <c r="D6" s="40">
        <f>+C6</f>
        <v>130344</v>
      </c>
      <c r="E6" s="40">
        <v>153152</v>
      </c>
      <c r="F6" s="4">
        <f>+C6/E6-1</f>
        <v>-0.14892394483911409</v>
      </c>
      <c r="G6" s="33">
        <f t="shared" ref="G6:G8" si="0">+D6/E6-1</f>
        <v>-0.14892394483911409</v>
      </c>
      <c r="H6" s="22">
        <f>+'[2]CALCUL VARIATIONS 2019'!B15</f>
        <v>0.3112615334200366</v>
      </c>
      <c r="R6" s="1"/>
    </row>
    <row r="7" spans="1:18" x14ac:dyDescent="0.2">
      <c r="A7" s="62" t="s">
        <v>19</v>
      </c>
      <c r="B7" s="77"/>
      <c r="C7" s="40">
        <v>119017</v>
      </c>
      <c r="D7" s="40">
        <v>118583</v>
      </c>
      <c r="E7" s="40">
        <v>130520</v>
      </c>
      <c r="F7" s="4">
        <f>+C7/E7-1</f>
        <v>-8.8132087036469464E-2</v>
      </c>
      <c r="G7" s="33">
        <f t="shared" si="0"/>
        <v>-9.1457247931351571E-2</v>
      </c>
      <c r="H7" s="22"/>
      <c r="Q7" s="1"/>
      <c r="R7" s="1"/>
    </row>
    <row r="8" spans="1:18" ht="16" thickBot="1" x14ac:dyDescent="0.25">
      <c r="A8" s="78" t="s">
        <v>30</v>
      </c>
      <c r="B8" s="77"/>
      <c r="C8" s="5">
        <v>113334</v>
      </c>
      <c r="D8" s="5">
        <v>112399</v>
      </c>
      <c r="E8" s="5">
        <v>126765</v>
      </c>
      <c r="F8" s="4">
        <f>+C8/E8-1</f>
        <v>-0.10595195834812443</v>
      </c>
      <c r="G8" s="34">
        <f t="shared" si="0"/>
        <v>-0.11332781130438208</v>
      </c>
      <c r="H8" s="29" t="e">
        <f>+(#REF!-5569-1538)/91764-1</f>
        <v>#REF!</v>
      </c>
      <c r="J8" s="1"/>
      <c r="Q8" s="1"/>
      <c r="R8" s="1"/>
    </row>
    <row r="9" spans="1:18" ht="16" thickBot="1" x14ac:dyDescent="0.25">
      <c r="A9" s="68" t="s">
        <v>6</v>
      </c>
      <c r="B9" s="69"/>
      <c r="C9" s="69"/>
      <c r="D9" s="69"/>
      <c r="E9" s="69"/>
      <c r="F9" s="69"/>
      <c r="G9" s="3"/>
    </row>
    <row r="10" spans="1:18" ht="31.5" customHeight="1" thickTop="1" x14ac:dyDescent="0.2">
      <c r="A10" s="70" t="s">
        <v>25</v>
      </c>
      <c r="B10" s="71"/>
      <c r="C10" s="41">
        <v>29969</v>
      </c>
      <c r="D10" s="41">
        <f t="shared" ref="D10:D19" si="1">+C10</f>
        <v>29969</v>
      </c>
      <c r="E10" s="42">
        <f>'[3]2023'!$C$10</f>
        <v>34164</v>
      </c>
      <c r="F10" s="43">
        <f t="shared" ref="F10:F27" si="2">+C10/E10-1</f>
        <v>-0.12279007142020837</v>
      </c>
      <c r="G10" s="37">
        <f>+F10</f>
        <v>-0.12279007142020837</v>
      </c>
      <c r="H10" s="19">
        <f t="shared" ref="H10:H17" si="3">+C10/J10-1</f>
        <v>0.36676243900214356</v>
      </c>
      <c r="J10" s="23">
        <v>21927</v>
      </c>
      <c r="Q10" s="1"/>
      <c r="R10" s="1"/>
    </row>
    <row r="11" spans="1:18" ht="26" customHeight="1" x14ac:dyDescent="0.2">
      <c r="A11" s="44" t="s">
        <v>26</v>
      </c>
      <c r="B11" s="45"/>
      <c r="C11" s="7">
        <v>61220</v>
      </c>
      <c r="D11" s="7">
        <f t="shared" si="1"/>
        <v>61220</v>
      </c>
      <c r="E11" s="8">
        <f>'[3]2023'!$C$11</f>
        <v>71395</v>
      </c>
      <c r="F11" s="9">
        <f t="shared" si="2"/>
        <v>-0.14251698298200155</v>
      </c>
      <c r="G11" s="11">
        <f>+F11</f>
        <v>-0.14251698298200155</v>
      </c>
      <c r="H11" s="27">
        <f t="shared" si="3"/>
        <v>0.42584311533445129</v>
      </c>
      <c r="J11" s="23">
        <v>42936</v>
      </c>
    </row>
    <row r="12" spans="1:18" ht="26" customHeight="1" x14ac:dyDescent="0.2">
      <c r="A12" s="44" t="s">
        <v>10</v>
      </c>
      <c r="B12" s="45"/>
      <c r="C12" s="7">
        <v>7087</v>
      </c>
      <c r="D12" s="7">
        <f t="shared" si="1"/>
        <v>7087</v>
      </c>
      <c r="E12" s="8">
        <f>'[3]2023'!$C$12</f>
        <v>9711</v>
      </c>
      <c r="F12" s="9">
        <f t="shared" si="2"/>
        <v>-0.27020904129337864</v>
      </c>
      <c r="G12" s="11">
        <f>+F12</f>
        <v>-0.27020904129337864</v>
      </c>
      <c r="H12" s="28">
        <f t="shared" si="3"/>
        <v>0.51012145748987847</v>
      </c>
      <c r="J12" s="23">
        <v>4693</v>
      </c>
      <c r="R12" s="1"/>
    </row>
    <row r="13" spans="1:18" x14ac:dyDescent="0.2">
      <c r="A13" s="44" t="s">
        <v>2</v>
      </c>
      <c r="B13" s="45"/>
      <c r="C13" s="7">
        <v>17645</v>
      </c>
      <c r="D13" s="7">
        <f t="shared" si="1"/>
        <v>17645</v>
      </c>
      <c r="E13" s="8">
        <f>'[3]2023'!$C$13</f>
        <v>19103</v>
      </c>
      <c r="F13" s="9">
        <f t="shared" si="2"/>
        <v>-7.6323090614039635E-2</v>
      </c>
      <c r="G13" s="11">
        <f>+F13</f>
        <v>-7.6323090614039635E-2</v>
      </c>
      <c r="H13" s="28">
        <f t="shared" si="3"/>
        <v>1.2315669659795119</v>
      </c>
      <c r="J13" s="23">
        <v>7907</v>
      </c>
    </row>
    <row r="14" spans="1:18" ht="26" customHeight="1" x14ac:dyDescent="0.2">
      <c r="A14" s="44" t="s">
        <v>27</v>
      </c>
      <c r="B14" s="45"/>
      <c r="C14" s="7">
        <v>33012</v>
      </c>
      <c r="D14" s="7">
        <f t="shared" si="1"/>
        <v>33012</v>
      </c>
      <c r="E14" s="8">
        <f>'[3]2023'!$C$14</f>
        <v>41950</v>
      </c>
      <c r="F14" s="9">
        <f t="shared" si="2"/>
        <v>-0.2130631704410012</v>
      </c>
      <c r="G14" s="11">
        <f>+F14</f>
        <v>-0.2130631704410012</v>
      </c>
      <c r="H14" s="28"/>
      <c r="J14" s="23"/>
    </row>
    <row r="15" spans="1:18" ht="14.5" customHeight="1" x14ac:dyDescent="0.2">
      <c r="A15" s="44" t="s">
        <v>20</v>
      </c>
      <c r="B15" s="46"/>
      <c r="C15" s="7">
        <v>58304</v>
      </c>
      <c r="D15" s="7">
        <f t="shared" si="1"/>
        <v>58304</v>
      </c>
      <c r="E15" s="8">
        <f>'[3]2023'!$C$15</f>
        <v>62467</v>
      </c>
      <c r="F15" s="9">
        <f t="shared" si="2"/>
        <v>-6.6643187603054432E-2</v>
      </c>
      <c r="G15" s="11">
        <f t="shared" ref="G15:G27" si="4">+F15</f>
        <v>-6.6643187603054432E-2</v>
      </c>
      <c r="H15" s="28">
        <f t="shared" si="3"/>
        <v>0.48314721070438305</v>
      </c>
      <c r="J15" s="23">
        <v>39311</v>
      </c>
    </row>
    <row r="16" spans="1:18" ht="26" customHeight="1" x14ac:dyDescent="0.2">
      <c r="A16" s="44" t="s">
        <v>29</v>
      </c>
      <c r="B16" s="46"/>
      <c r="C16" s="7">
        <v>65969</v>
      </c>
      <c r="D16" s="7">
        <f t="shared" si="1"/>
        <v>65969</v>
      </c>
      <c r="E16" s="8">
        <f>'[3]2023'!$C$16</f>
        <v>96729</v>
      </c>
      <c r="F16" s="9">
        <f t="shared" si="2"/>
        <v>-0.31800184019270328</v>
      </c>
      <c r="G16" s="11">
        <f t="shared" si="4"/>
        <v>-0.31800184019270328</v>
      </c>
      <c r="H16" s="24">
        <f t="shared" si="3"/>
        <v>0.96219512195121948</v>
      </c>
      <c r="J16" s="23">
        <v>33620</v>
      </c>
    </row>
    <row r="17" spans="1:17" x14ac:dyDescent="0.2">
      <c r="A17" s="6" t="s">
        <v>8</v>
      </c>
      <c r="B17" s="49" t="s">
        <v>34</v>
      </c>
      <c r="C17" s="7">
        <v>20411</v>
      </c>
      <c r="D17" s="7">
        <f t="shared" si="1"/>
        <v>20411</v>
      </c>
      <c r="E17" s="8">
        <f>'[3]2023'!$C$17</f>
        <v>26367</v>
      </c>
      <c r="F17" s="9">
        <f t="shared" si="2"/>
        <v>-0.2258884211324762</v>
      </c>
      <c r="G17" s="11">
        <f t="shared" si="4"/>
        <v>-0.2258884211324762</v>
      </c>
      <c r="H17" s="24">
        <f t="shared" si="3"/>
        <v>6.752092050209213E-2</v>
      </c>
      <c r="J17" s="23">
        <v>19120</v>
      </c>
    </row>
    <row r="18" spans="1:17" ht="29.5" customHeight="1" x14ac:dyDescent="0.2">
      <c r="A18" s="6" t="s">
        <v>16</v>
      </c>
      <c r="B18" s="50"/>
      <c r="C18" s="7">
        <v>15122</v>
      </c>
      <c r="D18" s="7">
        <f t="shared" si="1"/>
        <v>15122</v>
      </c>
      <c r="E18" s="8">
        <f>'[3]2023'!$C$18</f>
        <v>19687</v>
      </c>
      <c r="F18" s="9">
        <f t="shared" si="2"/>
        <v>-0.23187890486107587</v>
      </c>
      <c r="G18" s="11">
        <f t="shared" si="4"/>
        <v>-0.23187890486107587</v>
      </c>
      <c r="H18" s="20" t="s">
        <v>14</v>
      </c>
      <c r="J18" s="23"/>
      <c r="K18" s="23">
        <v>4250</v>
      </c>
      <c r="L18" s="1" t="e">
        <f>+#REF!-K18</f>
        <v>#REF!</v>
      </c>
      <c r="M18" s="23">
        <f>+C18</f>
        <v>15122</v>
      </c>
      <c r="N18" s="1" t="e">
        <f>+M18-L18</f>
        <v>#REF!</v>
      </c>
    </row>
    <row r="19" spans="1:17" x14ac:dyDescent="0.2">
      <c r="A19" s="44" t="s">
        <v>3</v>
      </c>
      <c r="B19" s="45"/>
      <c r="C19" s="7">
        <v>7437</v>
      </c>
      <c r="D19" s="7">
        <f t="shared" si="1"/>
        <v>7437</v>
      </c>
      <c r="E19" s="8">
        <f>'[3]2023'!$C$19</f>
        <v>7226</v>
      </c>
      <c r="F19" s="10">
        <f t="shared" si="2"/>
        <v>2.9200110711320226E-2</v>
      </c>
      <c r="G19" s="11">
        <f t="shared" si="4"/>
        <v>2.9200110711320226E-2</v>
      </c>
      <c r="H19" s="24">
        <f>+C19/J19-1</f>
        <v>0.57396825396825402</v>
      </c>
      <c r="J19" s="23">
        <v>4725</v>
      </c>
    </row>
    <row r="20" spans="1:17" ht="44" customHeight="1" x14ac:dyDescent="0.2">
      <c r="A20" s="47" t="s">
        <v>33</v>
      </c>
      <c r="B20" s="48"/>
      <c r="C20" s="7">
        <v>1164</v>
      </c>
      <c r="D20" s="7">
        <v>0</v>
      </c>
      <c r="E20" s="8"/>
      <c r="F20" s="10"/>
      <c r="G20" s="11"/>
      <c r="H20" s="24"/>
      <c r="J20" s="23"/>
    </row>
    <row r="21" spans="1:17" x14ac:dyDescent="0.2">
      <c r="A21" s="47" t="s">
        <v>21</v>
      </c>
      <c r="B21" s="48"/>
      <c r="C21" s="7">
        <v>75706</v>
      </c>
      <c r="D21" s="7">
        <f>+C21</f>
        <v>75706</v>
      </c>
      <c r="E21" s="8">
        <v>79048</v>
      </c>
      <c r="F21" s="10">
        <f t="shared" si="2"/>
        <v>-4.2278109503086747E-2</v>
      </c>
      <c r="G21" s="11">
        <f t="shared" si="4"/>
        <v>-4.2278109503086747E-2</v>
      </c>
      <c r="H21" s="24">
        <f>+C21/J21-1</f>
        <v>0.70340203402034018</v>
      </c>
      <c r="J21" s="23">
        <v>44444</v>
      </c>
    </row>
    <row r="22" spans="1:17" ht="26" customHeight="1" x14ac:dyDescent="0.2">
      <c r="A22" s="44" t="s">
        <v>1</v>
      </c>
      <c r="B22" s="45"/>
      <c r="C22" s="8">
        <v>29790</v>
      </c>
      <c r="D22" s="8">
        <f>+C22</f>
        <v>29790</v>
      </c>
      <c r="E22" s="8">
        <f>'[3]2023'!$C$22</f>
        <v>29492</v>
      </c>
      <c r="F22" s="11">
        <f t="shared" si="2"/>
        <v>1.0104435101044418E-2</v>
      </c>
      <c r="G22" s="11">
        <f t="shared" si="4"/>
        <v>1.0104435101044418E-2</v>
      </c>
      <c r="H22" s="24">
        <f>+C22/J22-1</f>
        <v>0.83515061910922195</v>
      </c>
      <c r="J22" s="23">
        <v>16233</v>
      </c>
    </row>
    <row r="23" spans="1:17" ht="32" x14ac:dyDescent="0.2">
      <c r="A23" s="44" t="s">
        <v>17</v>
      </c>
      <c r="B23" s="45"/>
      <c r="C23" s="8">
        <v>7043</v>
      </c>
      <c r="D23" s="8">
        <f>+C23</f>
        <v>7043</v>
      </c>
      <c r="E23" s="8">
        <f>+'[3]2023'!$C$23</f>
        <v>6728</v>
      </c>
      <c r="F23" s="11">
        <f t="shared" si="2"/>
        <v>4.6819262782402005E-2</v>
      </c>
      <c r="G23" s="11">
        <f t="shared" si="4"/>
        <v>4.6819262782402005E-2</v>
      </c>
      <c r="H23" s="20" t="s">
        <v>15</v>
      </c>
      <c r="J23" s="23"/>
      <c r="K23" s="1" t="e">
        <f>+#REF!-3117</f>
        <v>#REF!</v>
      </c>
    </row>
    <row r="24" spans="1:17" x14ac:dyDescent="0.2">
      <c r="A24" s="44" t="s">
        <v>4</v>
      </c>
      <c r="B24" s="45"/>
      <c r="C24" s="36">
        <v>15830</v>
      </c>
      <c r="D24" s="36">
        <f>+C24</f>
        <v>15830</v>
      </c>
      <c r="E24" s="36">
        <f>+'[3]2023'!$C$24</f>
        <v>16583</v>
      </c>
      <c r="F24" s="11">
        <f t="shared" si="2"/>
        <v>-4.5407947898450263E-2</v>
      </c>
      <c r="G24" s="11">
        <f t="shared" si="4"/>
        <v>-4.5407947898450263E-2</v>
      </c>
      <c r="H24" s="24">
        <f>+C24/J24-1</f>
        <v>0.29881851000984572</v>
      </c>
      <c r="J24" s="23">
        <v>12188</v>
      </c>
    </row>
    <row r="25" spans="1:17" x14ac:dyDescent="0.2">
      <c r="A25" s="44" t="s">
        <v>9</v>
      </c>
      <c r="B25" s="45"/>
      <c r="C25" s="8">
        <v>35785</v>
      </c>
      <c r="D25" s="31">
        <f>+C25</f>
        <v>35785</v>
      </c>
      <c r="E25" s="8">
        <f>+'[3]2023'!$C$25</f>
        <v>34742</v>
      </c>
      <c r="F25" s="11">
        <f t="shared" si="2"/>
        <v>3.0021299867595497E-2</v>
      </c>
      <c r="G25" s="11">
        <f t="shared" si="4"/>
        <v>3.0021299867595497E-2</v>
      </c>
      <c r="H25" s="24">
        <f>+C25/J25-1</f>
        <v>0.74085425179996101</v>
      </c>
      <c r="J25" s="23">
        <v>20556</v>
      </c>
    </row>
    <row r="26" spans="1:17" x14ac:dyDescent="0.2">
      <c r="A26" s="44" t="s">
        <v>28</v>
      </c>
      <c r="B26" s="46"/>
      <c r="C26" s="8">
        <v>21963</v>
      </c>
      <c r="D26" s="8">
        <f>+C26-205</f>
        <v>21758</v>
      </c>
      <c r="E26" s="8">
        <f>+'[3]2023'!$C$26</f>
        <v>25167</v>
      </c>
      <c r="F26" s="11">
        <f>+C26/E26-1</f>
        <v>-0.12730957205864823</v>
      </c>
      <c r="G26" s="11">
        <f>D26/E26-1</f>
        <v>-0.13545515953431075</v>
      </c>
      <c r="H26" s="24">
        <f>+C26/J26-1</f>
        <v>0.50741249142072742</v>
      </c>
      <c r="J26" s="23">
        <v>14570</v>
      </c>
      <c r="Q26" s="1"/>
    </row>
    <row r="27" spans="1:17" ht="16" thickBot="1" x14ac:dyDescent="0.25">
      <c r="A27" s="53" t="s">
        <v>5</v>
      </c>
      <c r="B27" s="54"/>
      <c r="C27" s="13">
        <v>428</v>
      </c>
      <c r="D27" s="13">
        <f>+C27</f>
        <v>428</v>
      </c>
      <c r="E27" s="13">
        <f>+'[3]2023'!$C$27</f>
        <v>391</v>
      </c>
      <c r="F27" s="12">
        <f t="shared" si="2"/>
        <v>9.4629156010230142E-2</v>
      </c>
      <c r="G27" s="12">
        <f t="shared" si="4"/>
        <v>9.4629156010230142E-2</v>
      </c>
      <c r="H27" s="24">
        <f>+C27/J27-1</f>
        <v>0.83690987124463523</v>
      </c>
      <c r="J27" s="23">
        <v>233</v>
      </c>
    </row>
    <row r="28" spans="1:17" ht="51" customHeight="1" thickTop="1" x14ac:dyDescent="0.2">
      <c r="A28" s="55" t="s">
        <v>32</v>
      </c>
      <c r="B28" s="55"/>
      <c r="C28" s="56"/>
      <c r="D28" s="56"/>
      <c r="E28" s="56"/>
      <c r="F28" s="56"/>
      <c r="G28" s="56"/>
      <c r="H28" s="21"/>
    </row>
    <row r="29" spans="1:17" x14ac:dyDescent="0.2">
      <c r="A29" s="51"/>
      <c r="B29" s="51"/>
      <c r="C29" s="52"/>
      <c r="D29" s="52"/>
      <c r="E29" s="52"/>
      <c r="F29" s="52"/>
    </row>
    <row r="30" spans="1:17" x14ac:dyDescent="0.2">
      <c r="C30" s="1"/>
      <c r="D30" s="1"/>
    </row>
    <row r="31" spans="1:17" hidden="1" x14ac:dyDescent="0.2"/>
    <row r="32" spans="1:17" hidden="1" x14ac:dyDescent="0.2">
      <c r="C32" s="1">
        <f>SUM(C10:C27)</f>
        <v>503885</v>
      </c>
      <c r="D32" s="1"/>
    </row>
    <row r="33" spans="3:6" hidden="1" x14ac:dyDescent="0.2">
      <c r="C33" s="1">
        <f>+C32-C5-C6</f>
        <v>232351</v>
      </c>
      <c r="D33" s="1"/>
      <c r="E33" s="1"/>
    </row>
    <row r="34" spans="3:6" hidden="1" x14ac:dyDescent="0.2">
      <c r="C34" s="1">
        <f>SUM(C10:C27)</f>
        <v>503885</v>
      </c>
      <c r="D34" s="1">
        <f>SUM(D10:D27)</f>
        <v>502516</v>
      </c>
    </row>
    <row r="35" spans="3:6" hidden="1" x14ac:dyDescent="0.2">
      <c r="C35" s="1">
        <v>323665</v>
      </c>
      <c r="D35" s="23">
        <v>323665</v>
      </c>
    </row>
    <row r="36" spans="3:6" hidden="1" x14ac:dyDescent="0.2">
      <c r="C36" s="1">
        <f>C34-C35</f>
        <v>180220</v>
      </c>
      <c r="D36" s="1">
        <f>D34-D35</f>
        <v>178851</v>
      </c>
    </row>
    <row r="37" spans="3:6" hidden="1" x14ac:dyDescent="0.2">
      <c r="E37" s="2"/>
      <c r="F37" s="2"/>
    </row>
    <row r="38" spans="3:6" hidden="1" x14ac:dyDescent="0.2"/>
    <row r="39" spans="3:6" hidden="1" x14ac:dyDescent="0.2"/>
    <row r="40" spans="3:6" hidden="1" x14ac:dyDescent="0.2"/>
    <row r="41" spans="3:6" hidden="1" x14ac:dyDescent="0.2"/>
    <row r="42" spans="3:6" hidden="1" x14ac:dyDescent="0.2"/>
    <row r="43" spans="3:6" x14ac:dyDescent="0.2">
      <c r="D43" s="1"/>
    </row>
    <row r="44" spans="3:6" x14ac:dyDescent="0.2">
      <c r="E44" s="1"/>
    </row>
    <row r="45" spans="3:6" x14ac:dyDescent="0.2">
      <c r="D45" s="1"/>
    </row>
  </sheetData>
  <mergeCells count="31">
    <mergeCell ref="G1:G3"/>
    <mergeCell ref="A1:B3"/>
    <mergeCell ref="A4:B4"/>
    <mergeCell ref="A9:F9"/>
    <mergeCell ref="A12:B12"/>
    <mergeCell ref="A11:B11"/>
    <mergeCell ref="A10:B10"/>
    <mergeCell ref="C1:C3"/>
    <mergeCell ref="E1:E3"/>
    <mergeCell ref="F1:F3"/>
    <mergeCell ref="A5:B5"/>
    <mergeCell ref="A6:B6"/>
    <mergeCell ref="A7:B7"/>
    <mergeCell ref="D1:D3"/>
    <mergeCell ref="A8:B8"/>
    <mergeCell ref="A29:F29"/>
    <mergeCell ref="A25:B25"/>
    <mergeCell ref="A26:B26"/>
    <mergeCell ref="A27:B27"/>
    <mergeCell ref="A28:G28"/>
    <mergeCell ref="A23:B23"/>
    <mergeCell ref="A24:B24"/>
    <mergeCell ref="A19:B19"/>
    <mergeCell ref="A13:B13"/>
    <mergeCell ref="A15:B15"/>
    <mergeCell ref="A21:B21"/>
    <mergeCell ref="A22:B22"/>
    <mergeCell ref="B17:B18"/>
    <mergeCell ref="A16:B16"/>
    <mergeCell ref="A14:B14"/>
    <mergeCell ref="A20:B20"/>
  </mergeCells>
  <pageMargins left="0.7" right="0.7" top="0.75" bottom="0.75" header="0.3" footer="0.3"/>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7DD69-3784-B748-ACE1-296EF07DE065}">
  <dimension ref="A1"/>
  <sheetViews>
    <sheetView workbookViewId="0"/>
  </sheetViews>
  <sheetFormatPr baseColWidth="10"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MAVIGNER</dc:creator>
  <cp:lastModifiedBy>Arlette Berliocchi</cp:lastModifiedBy>
  <cp:lastPrinted>2023-10-10T07:40:10Z</cp:lastPrinted>
  <dcterms:created xsi:type="dcterms:W3CDTF">2018-01-12T13:42:00Z</dcterms:created>
  <dcterms:modified xsi:type="dcterms:W3CDTF">2025-01-16T07:56:28Z</dcterms:modified>
</cp:coreProperties>
</file>